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aniela Proaño\Desktop\GESTION TALENTO HUMANO 2021\ADMINISTRACION TTHH\LOTAIP - POA\2023\11. noviembre 2023\LOTAIP NOVIEMBRE 2023\"/>
    </mc:Choice>
  </mc:AlternateContent>
  <xr:revisionPtr revIDLastSave="0" documentId="13_ncr:1_{B5367690-92C6-46D9-8B69-2BC2237FC2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(remuneraci'!$A$1:$L$33</definedName>
    <definedName name="_xlnm.Print_Area" localSheetId="0">'1.Conjunto de datos (remuneraci'!$A$1:$L$33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33" i="2" l="1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3" i="2"/>
  <c r="I12" i="2"/>
  <c r="I11" i="2"/>
  <c r="I10" i="2"/>
  <c r="I9" i="2"/>
  <c r="I8" i="2"/>
  <c r="I7" i="2"/>
  <c r="I6" i="2"/>
  <c r="I4" i="2"/>
  <c r="I3" i="2"/>
  <c r="I2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L9" i="2" s="1"/>
  <c r="H8" i="2"/>
  <c r="H7" i="2"/>
  <c r="H6" i="2"/>
  <c r="H5" i="2"/>
  <c r="H4" i="2"/>
  <c r="H3" i="2"/>
  <c r="H2" i="2"/>
  <c r="I14" i="2"/>
  <c r="L14" i="2"/>
  <c r="G14" i="2"/>
  <c r="I5" i="2"/>
  <c r="L5" i="2"/>
  <c r="G10" i="2"/>
  <c r="G9" i="2"/>
  <c r="K21" i="2"/>
  <c r="G2" i="2"/>
  <c r="G4" i="2"/>
  <c r="G3" i="2"/>
  <c r="G5" i="2"/>
  <c r="G6" i="2"/>
  <c r="G7" i="2"/>
  <c r="G8" i="2"/>
  <c r="G11" i="2"/>
  <c r="G12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L10" i="2" l="1"/>
  <c r="L15" i="2"/>
  <c r="L33" i="2"/>
  <c r="L31" i="2"/>
  <c r="L32" i="2"/>
  <c r="L22" i="2"/>
  <c r="L11" i="2"/>
  <c r="L19" i="2"/>
  <c r="L3" i="2"/>
  <c r="L30" i="2"/>
  <c r="L20" i="2"/>
  <c r="L8" i="2"/>
  <c r="L21" i="2"/>
  <c r="L4" i="2"/>
  <c r="L28" i="2"/>
  <c r="L18" i="2"/>
  <c r="L7" i="2"/>
  <c r="L27" i="2"/>
  <c r="L26" i="2"/>
  <c r="L25" i="2"/>
  <c r="L17" i="2"/>
  <c r="L12" i="2"/>
  <c r="L23" i="2"/>
  <c r="L29" i="2"/>
  <c r="L6" i="2"/>
  <c r="L16" i="2"/>
  <c r="L2" i="2"/>
  <c r="L13" i="2"/>
  <c r="L24" i="2"/>
</calcChain>
</file>

<file path=xl/sharedStrings.xml><?xml version="1.0" encoding="utf-8"?>
<sst xmlns="http://schemas.openxmlformats.org/spreadsheetml/2006/main" count="124" uniqueCount="81">
  <si>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</si>
  <si>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</si>
  <si>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</si>
  <si>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</si>
  <si>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</si>
  <si>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</si>
  <si>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</si>
  <si>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</si>
  <si>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</si>
  <si>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</si>
  <si>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</si>
  <si>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</si>
  <si>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</si>
  <si>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</si>
  <si>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</si>
  <si>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</si>
  <si>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</si>
  <si>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</si>
  <si>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</si>
  <si>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</si>
  <si>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</si>
  <si>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</si>
  <si>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</si>
  <si>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</si>
  <si>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</si>
  <si>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</si>
  <si>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</si>
  <si>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</si>
  <si>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</si>
  <si>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</si>
  <si>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</si>
  <si>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</si>
  <si>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</si>
  <si>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</si>
  <si>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</si>
  <si>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</si>
  <si>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</si>
  <si>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</si>
  <si>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Andrade Villagrán Edgar Vicente</t>
  </si>
  <si>
    <t>Astaiza Pozo Mery Elizabeth</t>
  </si>
  <si>
    <t>Ayala Velasteguí Alexandra Paola</t>
  </si>
  <si>
    <t>Belalcazar Hernandez Tania Johanna</t>
  </si>
  <si>
    <t>Cárdenas Castro Diana Gabriela</t>
  </si>
  <si>
    <t>Carrera Álava Christian Marcelo</t>
  </si>
  <si>
    <t>Cevallos Pando Edgar Daniel</t>
  </si>
  <si>
    <t>Eras Macas Stalin Domingo</t>
  </si>
  <si>
    <t>Galarraga Madril Nathaly Elizabeth</t>
  </si>
  <si>
    <t>Guajan Cachimuela Karina Gabriela</t>
  </si>
  <si>
    <t>Lupera Valencia Xavier Alejandro</t>
  </si>
  <si>
    <t>Montalvo Navarrete Tatiana De Las Mercedes</t>
  </si>
  <si>
    <t>Moya Campaña Verónica Paulina</t>
  </si>
  <si>
    <t>Nasimba Loachamin Rocio Del Carmen</t>
  </si>
  <si>
    <t xml:space="preserve">Otavalo Paredes Elizabeth de los Angeles </t>
  </si>
  <si>
    <t>Pazmiño Puma Giovanny Fabián</t>
  </si>
  <si>
    <t>Pérez Paredes María Gloria</t>
  </si>
  <si>
    <t>Pinto Alemán Ligia Margoth</t>
  </si>
  <si>
    <t>Proaño Villacres Daniela Paola</t>
  </si>
  <si>
    <t>Puente Acosta Diana Cristina</t>
  </si>
  <si>
    <t>Quiroz Fuel Jorge Luis</t>
  </si>
  <si>
    <t>Rodríguez Carrión Henry Manuel</t>
  </si>
  <si>
    <t>Rosales Buitron Camilo Javier</t>
  </si>
  <si>
    <t>Salinas Pérez Myrian Patricia</t>
  </si>
  <si>
    <t>Tapia Medina Diana Paola</t>
  </si>
  <si>
    <t>Valencia Velasco Francisco Xavier</t>
  </si>
  <si>
    <t>Yépez Cornejo Isabel Alejandra</t>
  </si>
  <si>
    <t>Villarroel Mantilla Henry Gustavo</t>
  </si>
  <si>
    <t>Zapata Tapia Antonio Xavier</t>
  </si>
  <si>
    <t>2.-Codigo de Trabajo</t>
  </si>
  <si>
    <t>1.-Servicio Civil Publico (LOSEP)</t>
  </si>
  <si>
    <t>D3</t>
  </si>
  <si>
    <t>CT</t>
  </si>
  <si>
    <t>D1</t>
  </si>
  <si>
    <t>D2</t>
  </si>
  <si>
    <t>Mensual</t>
  </si>
  <si>
    <t>Dirección Administrativa Financiera</t>
  </si>
  <si>
    <t>Mgs. Diana Paola Tapia Medina</t>
  </si>
  <si>
    <t>diana.tapia@derechosquito.gob.ec</t>
  </si>
  <si>
    <t>022551-995 ext. 104</t>
  </si>
  <si>
    <t>Cornejo Arias Sonia Yolanda</t>
  </si>
  <si>
    <t xml:space="preserve">Del Pozo Puga Gabriela Fernanda </t>
  </si>
  <si>
    <t xml:space="preserve">Ludeña Ontaneda Cristian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</si>
</sst>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left"/>
    </xf>
    <xf numFmtId="2" fontId="6" fillId="5" borderId="2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/>
    <xf numFmtId="0" fontId="8" fillId="5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5"/>
  <sheetViews>
    <sheetView tabSelected="1" zoomScaleNormal="100" workbookViewId="0">
      <selection activeCell="F15" sqref="F15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hidden="1" customWidth="1"/>
    <col min="4" max="4" width="32.140625" hidden="1" customWidth="1"/>
    <col min="5" max="5" width="27.7109375" hidden="1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6.25" customHeight="1" x14ac:dyDescent="0.25">
      <c r="A2" s="16">
        <v>1</v>
      </c>
      <c r="B2" s="17" t="s">
        <v>38</v>
      </c>
      <c r="C2" s="20" t="s">
        <v>68</v>
      </c>
      <c r="D2" s="16">
        <v>710105</v>
      </c>
      <c r="E2" s="16">
        <v>13</v>
      </c>
      <c r="F2" s="23">
        <v>1676</v>
      </c>
      <c r="G2" s="23">
        <f>+F2*M2</f>
        <v>20112</v>
      </c>
      <c r="H2" s="23">
        <f>+(F2/12)*11</f>
        <v>1536.3333333333333</v>
      </c>
      <c r="I2" s="23">
        <f>(450/12)*11</f>
        <v>412.5</v>
      </c>
      <c r="J2" s="23">
        <v>0</v>
      </c>
      <c r="K2" s="23">
        <v>0</v>
      </c>
      <c r="L2" s="23">
        <f>+H2+I2+J2+K2</f>
        <v>1948.8333333333333</v>
      </c>
      <c r="M2" s="22">
        <v>12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26.25" customHeight="1" x14ac:dyDescent="0.25">
      <c r="A3" s="16">
        <v>2</v>
      </c>
      <c r="B3" s="17" t="s">
        <v>39</v>
      </c>
      <c r="C3" s="20" t="s">
        <v>68</v>
      </c>
      <c r="D3" s="16">
        <v>710105</v>
      </c>
      <c r="E3" s="16">
        <v>13</v>
      </c>
      <c r="F3" s="23">
        <v>1676</v>
      </c>
      <c r="G3" s="23">
        <f t="shared" ref="G3:G33" si="0">+F3*M3</f>
        <v>20112</v>
      </c>
      <c r="H3" s="23">
        <f>+(F3/12)*11</f>
        <v>1536.3333333333333</v>
      </c>
      <c r="I3" s="23">
        <f>(450/12)*11</f>
        <v>412.5</v>
      </c>
      <c r="J3" s="23">
        <v>0</v>
      </c>
      <c r="K3" s="23">
        <v>0</v>
      </c>
      <c r="L3" s="23">
        <f t="shared" ref="L3:L33" si="1">+H3+I3+J3+K3</f>
        <v>1948.8333333333333</v>
      </c>
      <c r="M3" s="22">
        <v>12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26.25" customHeight="1" x14ac:dyDescent="0.25">
      <c r="A4" s="16">
        <v>3</v>
      </c>
      <c r="B4" s="18" t="s">
        <v>40</v>
      </c>
      <c r="C4" s="20" t="s">
        <v>68</v>
      </c>
      <c r="D4" s="16">
        <v>710105</v>
      </c>
      <c r="E4" s="16">
        <v>13</v>
      </c>
      <c r="F4" s="23">
        <v>1676</v>
      </c>
      <c r="G4" s="23">
        <f>+F4*M4</f>
        <v>20112</v>
      </c>
      <c r="H4" s="23">
        <f>+(F4/12)*11</f>
        <v>1536.3333333333333</v>
      </c>
      <c r="I4" s="23">
        <f>(450/12)*11</f>
        <v>412.5</v>
      </c>
      <c r="J4" s="23">
        <v>0</v>
      </c>
      <c r="K4" s="23">
        <v>0</v>
      </c>
      <c r="L4" s="23">
        <f t="shared" si="1"/>
        <v>1948.8333333333333</v>
      </c>
      <c r="M4" s="22">
        <v>12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26.25" customHeight="1" x14ac:dyDescent="0.25">
      <c r="A5" s="16">
        <v>4</v>
      </c>
      <c r="B5" s="17" t="s">
        <v>41</v>
      </c>
      <c r="C5" s="20" t="s">
        <v>68</v>
      </c>
      <c r="D5" s="16">
        <v>710105</v>
      </c>
      <c r="E5" s="16">
        <v>12</v>
      </c>
      <c r="F5" s="23">
        <v>1412</v>
      </c>
      <c r="G5" s="23">
        <f t="shared" si="0"/>
        <v>13414</v>
      </c>
      <c r="H5" s="23">
        <f>+(F5/12)*8+70.6</f>
        <v>1011.9333333333334</v>
      </c>
      <c r="I5" s="23">
        <f>(450/12)*8+22.5</f>
        <v>322.5</v>
      </c>
      <c r="J5" s="23">
        <v>0</v>
      </c>
      <c r="K5" s="23">
        <v>0</v>
      </c>
      <c r="L5" s="23">
        <f t="shared" si="1"/>
        <v>1334.4333333333334</v>
      </c>
      <c r="M5" s="22">
        <v>9.5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26.25" customHeight="1" x14ac:dyDescent="0.25">
      <c r="A6" s="16">
        <v>5</v>
      </c>
      <c r="B6" s="17" t="s">
        <v>42</v>
      </c>
      <c r="C6" s="20" t="s">
        <v>68</v>
      </c>
      <c r="D6" s="16">
        <v>710105</v>
      </c>
      <c r="E6" s="16">
        <v>6</v>
      </c>
      <c r="F6" s="23">
        <v>733</v>
      </c>
      <c r="G6" s="23">
        <f t="shared" si="0"/>
        <v>8796</v>
      </c>
      <c r="H6" s="23">
        <f>+(F6/12)*11</f>
        <v>671.91666666666674</v>
      </c>
      <c r="I6" s="23">
        <f>(450/12)*11</f>
        <v>412.5</v>
      </c>
      <c r="J6" s="23">
        <v>0</v>
      </c>
      <c r="K6" s="23">
        <v>0</v>
      </c>
      <c r="L6" s="23">
        <f t="shared" si="1"/>
        <v>1084.4166666666667</v>
      </c>
      <c r="M6" s="22">
        <v>12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customHeight="1" x14ac:dyDescent="0.25">
      <c r="A7" s="16">
        <v>6</v>
      </c>
      <c r="B7" s="17" t="s">
        <v>43</v>
      </c>
      <c r="C7" s="20" t="s">
        <v>68</v>
      </c>
      <c r="D7" s="16">
        <v>710105</v>
      </c>
      <c r="E7" s="16">
        <v>12</v>
      </c>
      <c r="F7" s="23">
        <v>1412</v>
      </c>
      <c r="G7" s="23">
        <f t="shared" si="0"/>
        <v>16944</v>
      </c>
      <c r="H7" s="23">
        <f>+(F7/12)*11</f>
        <v>1294.3333333333335</v>
      </c>
      <c r="I7" s="23">
        <f>(450/12)*11</f>
        <v>412.5</v>
      </c>
      <c r="J7" s="23">
        <v>0</v>
      </c>
      <c r="K7" s="23">
        <v>0</v>
      </c>
      <c r="L7" s="23">
        <f t="shared" si="1"/>
        <v>1706.8333333333335</v>
      </c>
      <c r="M7" s="22">
        <v>12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26.25" customHeight="1" x14ac:dyDescent="0.25">
      <c r="A8" s="16">
        <v>7</v>
      </c>
      <c r="B8" s="17" t="s">
        <v>44</v>
      </c>
      <c r="C8" s="20" t="s">
        <v>68</v>
      </c>
      <c r="D8" s="16">
        <v>710105</v>
      </c>
      <c r="E8" s="16">
        <v>11</v>
      </c>
      <c r="F8" s="23">
        <v>1212</v>
      </c>
      <c r="G8" s="23">
        <f t="shared" si="0"/>
        <v>14544</v>
      </c>
      <c r="H8" s="23">
        <f>+(F8/12)*11</f>
        <v>1111</v>
      </c>
      <c r="I8" s="23">
        <f>(450/12)*11</f>
        <v>412.5</v>
      </c>
      <c r="J8" s="23">
        <v>0</v>
      </c>
      <c r="K8" s="23">
        <v>0</v>
      </c>
      <c r="L8" s="23">
        <f t="shared" si="1"/>
        <v>1523.5</v>
      </c>
      <c r="M8" s="22">
        <v>12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31" customFormat="1" ht="26.25" customHeight="1" x14ac:dyDescent="0.25">
      <c r="A9" s="16">
        <v>8</v>
      </c>
      <c r="B9" s="18" t="s">
        <v>78</v>
      </c>
      <c r="C9" s="27" t="s">
        <v>68</v>
      </c>
      <c r="D9" s="26">
        <v>710510</v>
      </c>
      <c r="E9" s="26">
        <v>11</v>
      </c>
      <c r="F9" s="28">
        <v>1212</v>
      </c>
      <c r="G9" s="28">
        <f>+F9*M9</f>
        <v>3636</v>
      </c>
      <c r="H9" s="23">
        <f>+(F9/12)*1+70.7</f>
        <v>171.7</v>
      </c>
      <c r="I9" s="23">
        <f>(450/12)*1+26.25</f>
        <v>63.75</v>
      </c>
      <c r="J9" s="28">
        <v>0</v>
      </c>
      <c r="K9" s="28">
        <v>0</v>
      </c>
      <c r="L9" s="28">
        <f>+H9+I9+J9+K9</f>
        <v>235.45</v>
      </c>
      <c r="M9" s="29">
        <v>3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s="31" customFormat="1" ht="26.25" customHeight="1" x14ac:dyDescent="0.25">
      <c r="A10" s="16">
        <v>9</v>
      </c>
      <c r="B10" s="32" t="s">
        <v>79</v>
      </c>
      <c r="C10" s="27" t="s">
        <v>68</v>
      </c>
      <c r="D10" s="26">
        <v>710510</v>
      </c>
      <c r="E10" s="26">
        <v>13</v>
      </c>
      <c r="F10" s="28">
        <v>1676</v>
      </c>
      <c r="G10" s="28">
        <f>+F10*M10</f>
        <v>5028</v>
      </c>
      <c r="H10" s="23">
        <f>+(F10/12)*2</f>
        <v>279.33333333333331</v>
      </c>
      <c r="I10" s="23">
        <f>(450/12)*2</f>
        <v>75</v>
      </c>
      <c r="J10" s="28">
        <v>0</v>
      </c>
      <c r="K10" s="28">
        <v>0</v>
      </c>
      <c r="L10" s="28">
        <f t="shared" ref="L10" si="2">+H10+I10+J10+K10</f>
        <v>354.33333333333331</v>
      </c>
      <c r="M10" s="29">
        <v>3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26.25" customHeight="1" x14ac:dyDescent="0.25">
      <c r="A11" s="16">
        <v>10</v>
      </c>
      <c r="B11" s="17" t="s">
        <v>45</v>
      </c>
      <c r="C11" s="21" t="s">
        <v>67</v>
      </c>
      <c r="D11" s="16">
        <v>710106</v>
      </c>
      <c r="E11" s="16" t="s">
        <v>70</v>
      </c>
      <c r="F11" s="23">
        <v>531</v>
      </c>
      <c r="G11" s="23">
        <f t="shared" si="0"/>
        <v>6372</v>
      </c>
      <c r="H11" s="23">
        <f>+(F11/12)*11</f>
        <v>486.75</v>
      </c>
      <c r="I11" s="23">
        <f>(450/12)*11</f>
        <v>412.5</v>
      </c>
      <c r="J11" s="23">
        <v>0</v>
      </c>
      <c r="K11" s="23">
        <v>0</v>
      </c>
      <c r="L11" s="23">
        <f t="shared" si="1"/>
        <v>899.25</v>
      </c>
      <c r="M11" s="22">
        <v>12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26.25" customHeight="1" x14ac:dyDescent="0.25">
      <c r="A12" s="16">
        <v>11</v>
      </c>
      <c r="B12" s="17" t="s">
        <v>46</v>
      </c>
      <c r="C12" s="20" t="s">
        <v>68</v>
      </c>
      <c r="D12" s="16">
        <v>710510</v>
      </c>
      <c r="E12" s="16">
        <v>11</v>
      </c>
      <c r="F12" s="23">
        <v>1212</v>
      </c>
      <c r="G12" s="23">
        <f t="shared" si="0"/>
        <v>14544</v>
      </c>
      <c r="H12" s="23">
        <f>+(F12/12)*11</f>
        <v>1111</v>
      </c>
      <c r="I12" s="23">
        <f>(450/12)*11</f>
        <v>412.5</v>
      </c>
      <c r="J12" s="23">
        <v>0</v>
      </c>
      <c r="K12" s="23">
        <v>0</v>
      </c>
      <c r="L12" s="23">
        <f t="shared" si="1"/>
        <v>1523.5</v>
      </c>
      <c r="M12" s="22">
        <v>12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26.25" customHeight="1" x14ac:dyDescent="0.25">
      <c r="A13" s="16">
        <v>12</v>
      </c>
      <c r="B13" s="17" t="s">
        <v>47</v>
      </c>
      <c r="C13" s="20" t="s">
        <v>68</v>
      </c>
      <c r="D13" s="16">
        <v>710510</v>
      </c>
      <c r="E13" s="16">
        <v>11</v>
      </c>
      <c r="F13" s="23">
        <v>1212</v>
      </c>
      <c r="G13" s="23">
        <f t="shared" si="0"/>
        <v>14544</v>
      </c>
      <c r="H13" s="23">
        <f>+(F13/12)*11</f>
        <v>1111</v>
      </c>
      <c r="I13" s="23">
        <f>(450/12)*11</f>
        <v>412.5</v>
      </c>
      <c r="J13" s="23">
        <v>0</v>
      </c>
      <c r="K13" s="23">
        <v>0</v>
      </c>
      <c r="L13" s="23">
        <f t="shared" si="1"/>
        <v>1523.5</v>
      </c>
      <c r="M13" s="22">
        <v>12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26.25" customHeight="1" x14ac:dyDescent="0.25">
      <c r="A14" s="16">
        <v>13</v>
      </c>
      <c r="B14" s="19" t="s">
        <v>80</v>
      </c>
      <c r="C14" s="20" t="s">
        <v>68</v>
      </c>
      <c r="D14" s="16">
        <v>710510</v>
      </c>
      <c r="E14" s="16">
        <v>11</v>
      </c>
      <c r="F14" s="23">
        <v>1412</v>
      </c>
      <c r="G14" s="23">
        <f t="shared" ref="G14" si="3">+F14*M14</f>
        <v>2824</v>
      </c>
      <c r="H14" s="23">
        <f>+(F14/12)*1</f>
        <v>117.66666666666667</v>
      </c>
      <c r="I14" s="23">
        <f>(450/12)*1</f>
        <v>37.5</v>
      </c>
      <c r="J14" s="23">
        <v>0</v>
      </c>
      <c r="K14" s="23">
        <v>0</v>
      </c>
      <c r="L14" s="23">
        <f t="shared" ref="L14" si="4">+H14+I14+J14+K14</f>
        <v>155.16666666666669</v>
      </c>
      <c r="M14" s="22">
        <v>2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26.25" customHeight="1" x14ac:dyDescent="0.25">
      <c r="A15" s="16">
        <v>14</v>
      </c>
      <c r="B15" s="17" t="s">
        <v>48</v>
      </c>
      <c r="C15" s="20" t="s">
        <v>68</v>
      </c>
      <c r="D15" s="16">
        <v>710510</v>
      </c>
      <c r="E15" s="16">
        <v>11</v>
      </c>
      <c r="F15" s="23">
        <v>1212</v>
      </c>
      <c r="G15" s="23">
        <f t="shared" si="0"/>
        <v>14544</v>
      </c>
      <c r="H15" s="23">
        <f>+(F15/12)*11</f>
        <v>1111</v>
      </c>
      <c r="I15" s="23">
        <f>(450/12)*11</f>
        <v>412.5</v>
      </c>
      <c r="J15" s="23">
        <v>0</v>
      </c>
      <c r="K15" s="23">
        <v>0</v>
      </c>
      <c r="L15" s="23">
        <f t="shared" si="1"/>
        <v>1523.5</v>
      </c>
      <c r="M15" s="22">
        <v>12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26.25" customHeight="1" x14ac:dyDescent="0.25">
      <c r="A16" s="16">
        <v>15</v>
      </c>
      <c r="B16" s="17" t="s">
        <v>49</v>
      </c>
      <c r="C16" s="20" t="s">
        <v>68</v>
      </c>
      <c r="D16" s="16">
        <v>710105</v>
      </c>
      <c r="E16" s="16">
        <v>15</v>
      </c>
      <c r="F16" s="23">
        <v>2034</v>
      </c>
      <c r="G16" s="23">
        <f t="shared" si="0"/>
        <v>24408</v>
      </c>
      <c r="H16" s="23">
        <f>+(F16/12)*11</f>
        <v>1864.5</v>
      </c>
      <c r="I16" s="23">
        <f>(450/12)*11</f>
        <v>412.5</v>
      </c>
      <c r="J16" s="23">
        <v>0</v>
      </c>
      <c r="K16" s="23">
        <v>0</v>
      </c>
      <c r="L16" s="23">
        <f t="shared" si="1"/>
        <v>2277</v>
      </c>
      <c r="M16" s="22">
        <v>12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26.25" customHeight="1" x14ac:dyDescent="0.25">
      <c r="A17" s="16">
        <v>16</v>
      </c>
      <c r="B17" s="17" t="s">
        <v>50</v>
      </c>
      <c r="C17" s="20" t="s">
        <v>68</v>
      </c>
      <c r="D17" s="16">
        <v>710105</v>
      </c>
      <c r="E17" s="16">
        <v>15</v>
      </c>
      <c r="F17" s="23">
        <v>2034</v>
      </c>
      <c r="G17" s="23">
        <f t="shared" si="0"/>
        <v>24408</v>
      </c>
      <c r="H17" s="23">
        <f>+(F17/12)*11</f>
        <v>1864.5</v>
      </c>
      <c r="I17" s="23">
        <f>(450/12)*11</f>
        <v>412.5</v>
      </c>
      <c r="J17" s="23">
        <v>0</v>
      </c>
      <c r="K17" s="23">
        <v>0</v>
      </c>
      <c r="L17" s="23">
        <f t="shared" si="1"/>
        <v>2277</v>
      </c>
      <c r="M17" s="22">
        <v>12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26.25" customHeight="1" x14ac:dyDescent="0.25">
      <c r="A18" s="16">
        <v>17</v>
      </c>
      <c r="B18" s="17" t="s">
        <v>51</v>
      </c>
      <c r="C18" s="20" t="s">
        <v>68</v>
      </c>
      <c r="D18" s="16">
        <v>710510</v>
      </c>
      <c r="E18" s="16">
        <v>13</v>
      </c>
      <c r="F18" s="23">
        <v>1676</v>
      </c>
      <c r="G18" s="23">
        <f t="shared" si="0"/>
        <v>20112</v>
      </c>
      <c r="H18" s="23">
        <f>+(F18/12)*11</f>
        <v>1536.3333333333333</v>
      </c>
      <c r="I18" s="23">
        <f>(450/12)*11</f>
        <v>412.5</v>
      </c>
      <c r="J18" s="23">
        <v>0</v>
      </c>
      <c r="K18" s="23">
        <v>0</v>
      </c>
      <c r="L18" s="23">
        <f t="shared" si="1"/>
        <v>1948.8333333333333</v>
      </c>
      <c r="M18" s="22">
        <v>12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26.25" customHeight="1" x14ac:dyDescent="0.25">
      <c r="A19" s="16">
        <v>18</v>
      </c>
      <c r="B19" s="19" t="s">
        <v>52</v>
      </c>
      <c r="C19" s="20" t="s">
        <v>68</v>
      </c>
      <c r="D19" s="16">
        <v>710105</v>
      </c>
      <c r="E19" s="16" t="s">
        <v>69</v>
      </c>
      <c r="F19" s="23">
        <v>3000</v>
      </c>
      <c r="G19" s="23">
        <f t="shared" si="0"/>
        <v>12000</v>
      </c>
      <c r="H19" s="23">
        <f>+(F19/12)*3</f>
        <v>750</v>
      </c>
      <c r="I19" s="23">
        <f>(450/12)*3</f>
        <v>112.5</v>
      </c>
      <c r="J19" s="23">
        <v>0</v>
      </c>
      <c r="K19" s="23">
        <v>0</v>
      </c>
      <c r="L19" s="23">
        <f t="shared" si="1"/>
        <v>862.5</v>
      </c>
      <c r="M19" s="22">
        <v>4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26.25" customHeight="1" x14ac:dyDescent="0.25">
      <c r="A20" s="16">
        <v>19</v>
      </c>
      <c r="B20" s="17" t="s">
        <v>53</v>
      </c>
      <c r="C20" s="20" t="s">
        <v>68</v>
      </c>
      <c r="D20" s="16">
        <v>710105</v>
      </c>
      <c r="E20" s="16">
        <v>12</v>
      </c>
      <c r="F20" s="23">
        <v>1412</v>
      </c>
      <c r="G20" s="23">
        <f t="shared" si="0"/>
        <v>16944</v>
      </c>
      <c r="H20" s="23">
        <f>+(F20/12)*11</f>
        <v>1294.3333333333335</v>
      </c>
      <c r="I20" s="23">
        <f>(450/12)*11</f>
        <v>412.5</v>
      </c>
      <c r="J20" s="23">
        <v>0</v>
      </c>
      <c r="K20" s="23">
        <v>0</v>
      </c>
      <c r="L20" s="23">
        <f t="shared" si="1"/>
        <v>1706.8333333333335</v>
      </c>
      <c r="M20" s="22">
        <v>12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26.25" customHeight="1" x14ac:dyDescent="0.25">
      <c r="A21" s="16">
        <v>20</v>
      </c>
      <c r="B21" s="17" t="s">
        <v>54</v>
      </c>
      <c r="C21" s="20" t="s">
        <v>68</v>
      </c>
      <c r="D21" s="16">
        <v>710510</v>
      </c>
      <c r="E21" s="16">
        <v>8</v>
      </c>
      <c r="F21" s="23">
        <v>901</v>
      </c>
      <c r="G21" s="23">
        <f t="shared" si="0"/>
        <v>4505</v>
      </c>
      <c r="H21" s="23">
        <f>+(F21/12)*3+57.56</f>
        <v>282.81</v>
      </c>
      <c r="I21" s="23">
        <f>(450/12)*3+28.75</f>
        <v>141.25</v>
      </c>
      <c r="J21" s="23">
        <v>0</v>
      </c>
      <c r="K21" s="23">
        <f>3700-F21</f>
        <v>2799</v>
      </c>
      <c r="L21" s="23">
        <f>+H21+I21+J21+K21</f>
        <v>3223.06</v>
      </c>
      <c r="M21" s="22">
        <v>5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26.25" customHeight="1" x14ac:dyDescent="0.25">
      <c r="A22" s="16">
        <v>21</v>
      </c>
      <c r="B22" s="17" t="s">
        <v>55</v>
      </c>
      <c r="C22" s="20" t="s">
        <v>68</v>
      </c>
      <c r="D22" s="16">
        <v>710105</v>
      </c>
      <c r="E22" s="16">
        <v>6</v>
      </c>
      <c r="F22" s="23">
        <v>733</v>
      </c>
      <c r="G22" s="23">
        <f t="shared" si="0"/>
        <v>8796</v>
      </c>
      <c r="H22" s="23">
        <f>+(F22/12)*11</f>
        <v>671.91666666666674</v>
      </c>
      <c r="I22" s="23">
        <f>(450/12)*11</f>
        <v>412.5</v>
      </c>
      <c r="J22" s="23">
        <v>0</v>
      </c>
      <c r="K22" s="23">
        <v>0</v>
      </c>
      <c r="L22" s="23">
        <f t="shared" si="1"/>
        <v>1084.4166666666667</v>
      </c>
      <c r="M22" s="22">
        <v>12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26.25" customHeight="1" x14ac:dyDescent="0.25">
      <c r="A23" s="16">
        <v>22</v>
      </c>
      <c r="B23" s="17" t="s">
        <v>56</v>
      </c>
      <c r="C23" s="20" t="s">
        <v>68</v>
      </c>
      <c r="D23" s="16">
        <v>710105</v>
      </c>
      <c r="E23" s="16">
        <v>10</v>
      </c>
      <c r="F23" s="23">
        <v>1086</v>
      </c>
      <c r="G23" s="23">
        <f t="shared" si="0"/>
        <v>13032</v>
      </c>
      <c r="H23" s="23">
        <f>+(F23/12)*11</f>
        <v>995.5</v>
      </c>
      <c r="I23" s="23">
        <f>(450/12)*11</f>
        <v>412.5</v>
      </c>
      <c r="J23" s="23">
        <v>0</v>
      </c>
      <c r="K23" s="23">
        <v>0</v>
      </c>
      <c r="L23" s="23">
        <f t="shared" si="1"/>
        <v>1408</v>
      </c>
      <c r="M23" s="22">
        <v>12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26.25" customHeight="1" x14ac:dyDescent="0.25">
      <c r="A24" s="16">
        <v>23</v>
      </c>
      <c r="B24" s="17" t="s">
        <v>57</v>
      </c>
      <c r="C24" s="20" t="s">
        <v>68</v>
      </c>
      <c r="D24" s="16">
        <v>710105</v>
      </c>
      <c r="E24" s="16">
        <v>13</v>
      </c>
      <c r="F24" s="23">
        <v>1676</v>
      </c>
      <c r="G24" s="23">
        <f t="shared" si="0"/>
        <v>20112</v>
      </c>
      <c r="H24" s="23">
        <f>+(F24/12)*11</f>
        <v>1536.3333333333333</v>
      </c>
      <c r="I24" s="23">
        <f>(450/12)*11</f>
        <v>412.5</v>
      </c>
      <c r="J24" s="23">
        <v>0</v>
      </c>
      <c r="K24" s="23">
        <v>0</v>
      </c>
      <c r="L24" s="23">
        <f t="shared" si="1"/>
        <v>1948.8333333333333</v>
      </c>
      <c r="M24" s="22">
        <v>12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26.25" customHeight="1" x14ac:dyDescent="0.25">
      <c r="A25" s="16">
        <v>24</v>
      </c>
      <c r="B25" s="17" t="s">
        <v>58</v>
      </c>
      <c r="C25" s="20" t="s">
        <v>68</v>
      </c>
      <c r="D25" s="16">
        <v>710105</v>
      </c>
      <c r="E25" s="16">
        <v>8</v>
      </c>
      <c r="F25" s="23">
        <v>901</v>
      </c>
      <c r="G25" s="23">
        <f t="shared" si="0"/>
        <v>10812</v>
      </c>
      <c r="H25" s="23">
        <f>+(F25/12)*11</f>
        <v>825.91666666666663</v>
      </c>
      <c r="I25" s="23">
        <f>(450/12)*11</f>
        <v>412.5</v>
      </c>
      <c r="J25" s="23">
        <v>0</v>
      </c>
      <c r="K25" s="23">
        <v>0</v>
      </c>
      <c r="L25" s="23">
        <f t="shared" si="1"/>
        <v>1238.4166666666665</v>
      </c>
      <c r="M25" s="22">
        <v>12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26.25" customHeight="1" x14ac:dyDescent="0.25">
      <c r="A26" s="16">
        <v>25</v>
      </c>
      <c r="B26" s="17" t="s">
        <v>59</v>
      </c>
      <c r="C26" s="21" t="s">
        <v>67</v>
      </c>
      <c r="D26" s="16">
        <v>710106</v>
      </c>
      <c r="E26" s="16" t="s">
        <v>70</v>
      </c>
      <c r="F26" s="23">
        <v>566</v>
      </c>
      <c r="G26" s="23">
        <f t="shared" si="0"/>
        <v>6792</v>
      </c>
      <c r="H26" s="23">
        <f>+(F26/12)*11</f>
        <v>518.83333333333326</v>
      </c>
      <c r="I26" s="23">
        <f>(450/12)*11</f>
        <v>412.5</v>
      </c>
      <c r="J26" s="23">
        <v>0</v>
      </c>
      <c r="K26" s="23">
        <v>0</v>
      </c>
      <c r="L26" s="23">
        <f t="shared" si="1"/>
        <v>931.33333333333326</v>
      </c>
      <c r="M26" s="22">
        <v>12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26.25" customHeight="1" x14ac:dyDescent="0.25">
      <c r="A27" s="16">
        <v>26</v>
      </c>
      <c r="B27" s="17" t="s">
        <v>60</v>
      </c>
      <c r="C27" s="20" t="s">
        <v>68</v>
      </c>
      <c r="D27" s="16">
        <v>710105</v>
      </c>
      <c r="E27" s="16">
        <v>12</v>
      </c>
      <c r="F27" s="23">
        <v>1412</v>
      </c>
      <c r="G27" s="23">
        <f t="shared" si="0"/>
        <v>16944</v>
      </c>
      <c r="H27" s="23">
        <f>+(F27/12)*11</f>
        <v>1294.3333333333335</v>
      </c>
      <c r="I27" s="23">
        <f>(450/12)*11</f>
        <v>412.5</v>
      </c>
      <c r="J27" s="23">
        <v>0</v>
      </c>
      <c r="K27" s="23">
        <v>0</v>
      </c>
      <c r="L27" s="23">
        <f t="shared" si="1"/>
        <v>1706.8333333333335</v>
      </c>
      <c r="M27" s="22">
        <v>12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26.25" customHeight="1" x14ac:dyDescent="0.25">
      <c r="A28" s="16">
        <v>27</v>
      </c>
      <c r="B28" s="17" t="s">
        <v>61</v>
      </c>
      <c r="C28" s="20" t="s">
        <v>68</v>
      </c>
      <c r="D28" s="16">
        <v>710105</v>
      </c>
      <c r="E28" s="16">
        <v>5</v>
      </c>
      <c r="F28" s="23">
        <v>675</v>
      </c>
      <c r="G28" s="23">
        <f t="shared" si="0"/>
        <v>8100</v>
      </c>
      <c r="H28" s="23">
        <f>+(F28/12)*11</f>
        <v>618.75</v>
      </c>
      <c r="I28" s="23">
        <f>(450/12)*11</f>
        <v>412.5</v>
      </c>
      <c r="J28" s="23">
        <v>0</v>
      </c>
      <c r="K28" s="23">
        <v>0</v>
      </c>
      <c r="L28" s="23">
        <f t="shared" si="1"/>
        <v>1031.25</v>
      </c>
      <c r="M28" s="22">
        <v>12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26.25" customHeight="1" x14ac:dyDescent="0.25">
      <c r="A29" s="16">
        <v>28</v>
      </c>
      <c r="B29" s="17" t="s">
        <v>62</v>
      </c>
      <c r="C29" s="20" t="s">
        <v>68</v>
      </c>
      <c r="D29" s="16">
        <v>710105</v>
      </c>
      <c r="E29" s="16" t="s">
        <v>71</v>
      </c>
      <c r="F29" s="23">
        <v>2050</v>
      </c>
      <c r="G29" s="23">
        <f t="shared" si="0"/>
        <v>10250</v>
      </c>
      <c r="H29" s="23">
        <f>+(F29/12)*3+51.25</f>
        <v>563.75</v>
      </c>
      <c r="I29" s="23">
        <f>(450/12)*3+11.25</f>
        <v>123.75</v>
      </c>
      <c r="J29" s="23">
        <v>0</v>
      </c>
      <c r="K29" s="23">
        <v>0</v>
      </c>
      <c r="L29" s="23">
        <f t="shared" si="1"/>
        <v>687.5</v>
      </c>
      <c r="M29" s="22">
        <v>5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26.25" customHeight="1" x14ac:dyDescent="0.25">
      <c r="A30" s="16">
        <v>29</v>
      </c>
      <c r="B30" s="17" t="s">
        <v>63</v>
      </c>
      <c r="C30" s="20" t="s">
        <v>68</v>
      </c>
      <c r="D30" s="16">
        <v>710105</v>
      </c>
      <c r="E30" s="16">
        <v>11</v>
      </c>
      <c r="F30" s="23">
        <v>1212</v>
      </c>
      <c r="G30" s="23">
        <f t="shared" si="0"/>
        <v>14544</v>
      </c>
      <c r="H30" s="23">
        <f>+(F30/12)*11</f>
        <v>1111</v>
      </c>
      <c r="I30" s="23">
        <f>(450/12)*11</f>
        <v>412.5</v>
      </c>
      <c r="J30" s="23">
        <v>0</v>
      </c>
      <c r="K30" s="23">
        <v>0</v>
      </c>
      <c r="L30" s="23">
        <f t="shared" si="1"/>
        <v>1523.5</v>
      </c>
      <c r="M30" s="22">
        <v>12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26.25" customHeight="1" x14ac:dyDescent="0.25">
      <c r="A31" s="16">
        <v>30</v>
      </c>
      <c r="B31" s="17" t="s">
        <v>64</v>
      </c>
      <c r="C31" s="20" t="s">
        <v>68</v>
      </c>
      <c r="D31" s="16">
        <v>710105</v>
      </c>
      <c r="E31" s="16" t="s">
        <v>72</v>
      </c>
      <c r="F31" s="23">
        <v>2500</v>
      </c>
      <c r="G31" s="23">
        <f t="shared" si="0"/>
        <v>10000</v>
      </c>
      <c r="H31" s="23">
        <f>+(F31/12)*3</f>
        <v>625</v>
      </c>
      <c r="I31" s="23">
        <f>(450/12)*3</f>
        <v>112.5</v>
      </c>
      <c r="J31" s="23">
        <v>0</v>
      </c>
      <c r="K31" s="23">
        <v>0</v>
      </c>
      <c r="L31" s="23">
        <f t="shared" si="1"/>
        <v>737.5</v>
      </c>
      <c r="M31" s="22">
        <v>4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26.25" customHeight="1" x14ac:dyDescent="0.25">
      <c r="A32" s="16">
        <v>31</v>
      </c>
      <c r="B32" s="19" t="s">
        <v>65</v>
      </c>
      <c r="C32" s="20" t="s">
        <v>68</v>
      </c>
      <c r="D32" s="16">
        <v>710510</v>
      </c>
      <c r="E32" s="16">
        <v>11</v>
      </c>
      <c r="F32" s="23">
        <v>1212</v>
      </c>
      <c r="G32" s="23">
        <f t="shared" si="0"/>
        <v>6666</v>
      </c>
      <c r="H32" s="23">
        <f>+(F32/12)*4+70.7</f>
        <v>474.7</v>
      </c>
      <c r="I32" s="23">
        <f>(450/12)*4+26.25</f>
        <v>176.25</v>
      </c>
      <c r="J32" s="23">
        <v>0</v>
      </c>
      <c r="K32" s="23">
        <v>0</v>
      </c>
      <c r="L32" s="23">
        <f t="shared" si="1"/>
        <v>650.95000000000005</v>
      </c>
      <c r="M32" s="22">
        <v>5.5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26.25" customHeight="1" x14ac:dyDescent="0.25">
      <c r="A33" s="16">
        <v>32</v>
      </c>
      <c r="B33" s="17" t="s">
        <v>66</v>
      </c>
      <c r="C33" s="20" t="s">
        <v>68</v>
      </c>
      <c r="D33" s="16">
        <v>710105</v>
      </c>
      <c r="E33" s="16">
        <v>12</v>
      </c>
      <c r="F33" s="23">
        <v>1412</v>
      </c>
      <c r="G33" s="23">
        <f t="shared" si="0"/>
        <v>7060</v>
      </c>
      <c r="H33" s="23">
        <f>+(F33/12)*4+27.46</f>
        <v>498.12666666666667</v>
      </c>
      <c r="I33" s="23">
        <f>(450/12)*4+8.75</f>
        <v>158.75</v>
      </c>
      <c r="J33" s="23">
        <v>0</v>
      </c>
      <c r="K33" s="23">
        <v>0</v>
      </c>
      <c r="L33" s="23">
        <f t="shared" si="1"/>
        <v>656.87666666666667</v>
      </c>
      <c r="M33" s="22">
        <v>5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</sheetData>
  <autoFilter ref="A1:L33" xr:uid="{00000000-0001-0000-0000-000000000000}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24">
        <v>45260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25" t="s">
        <v>73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14</v>
      </c>
      <c r="B3" s="2" t="s">
        <v>74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15</v>
      </c>
      <c r="B4" s="2" t="s">
        <v>75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16</v>
      </c>
      <c r="B5" s="7" t="s">
        <v>76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17</v>
      </c>
      <c r="B6" s="2" t="s">
        <v>77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18</v>
      </c>
      <c r="B7" s="8" t="s">
        <v>19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20</v>
      </c>
      <c r="B1" s="10" t="s">
        <v>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10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24</v>
      </c>
      <c r="B3" s="11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1.Conjunto de datos (remuneraci</vt:lpstr>
      <vt:lpstr>1.Metadatos (remuneración)</vt:lpstr>
      <vt:lpstr>1.Diccionario (remuneración)</vt:lpstr>
      <vt:lpstr>'1.Conjunto de datos (remuneraci'!Área_de_impresión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Daniela Proaño</cp:lastModifiedBy>
  <dcterms:created xsi:type="dcterms:W3CDTF">2011-04-19T14:26:13Z</dcterms:created>
  <dcterms:modified xsi:type="dcterms:W3CDTF">2023-12-04T21:45:30Z</dcterms:modified>
</cp:coreProperties>
</file>